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<sst xmlns="http://schemas.openxmlformats.org/spreadsheetml/2006/main" count="68" uniqueCount="50">
  <si>
    <t>kg</t>
  </si>
  <si>
    <t>Ermittlung   Ø Kosten / Masttag:</t>
  </si>
  <si>
    <t>Ø</t>
  </si>
  <si>
    <t>kg Kraftfutter / Tag x</t>
  </si>
  <si>
    <t>€ / dt brutto =</t>
  </si>
  <si>
    <t>€ / Tag</t>
  </si>
  <si>
    <t>MJ ME</t>
  </si>
  <si>
    <t>Grundfutter / Tag</t>
  </si>
  <si>
    <t>x</t>
  </si>
  <si>
    <t>Cent/ 10 MJ ME =</t>
  </si>
  <si>
    <t xml:space="preserve"> (enstpricht:</t>
  </si>
  <si>
    <t>Cent/ 10 MJ NEL</t>
  </si>
  <si>
    <t>oder</t>
  </si>
  <si>
    <t>€ / to Maissilage frei Trog</t>
  </si>
  <si>
    <t>g Mineralfutter / Tag x</t>
  </si>
  <si>
    <t>Tierarzt, Energie, Wasser, sonstiges</t>
  </si>
  <si>
    <t>Arbeitserledigungskosten</t>
  </si>
  <si>
    <t>€ / Akh =</t>
  </si>
  <si>
    <t>(entspricht</t>
  </si>
  <si>
    <t>AKh / Platz / Jahr)</t>
  </si>
  <si>
    <t>Stallplatzkosten</t>
  </si>
  <si>
    <t>€ / Platz Neubaukosten</t>
  </si>
  <si>
    <t>AfA / Zins / Unterhalt</t>
  </si>
  <si>
    <t>% jährlich =</t>
  </si>
  <si>
    <t>AKmin / Tier / Tag x</t>
  </si>
  <si>
    <t>Kosten im gesamten Mastabschnitt:</t>
  </si>
  <si>
    <t>Masttage</t>
  </si>
  <si>
    <t>€</t>
  </si>
  <si>
    <t>sonstige Direktkosten</t>
  </si>
  <si>
    <t>davon für:</t>
  </si>
  <si>
    <t>Futterkosten</t>
  </si>
  <si>
    <t>Arbeitskosten</t>
  </si>
  <si>
    <t>Stallkosten</t>
  </si>
  <si>
    <t>Mastverfahren:</t>
  </si>
  <si>
    <t>Herkunft:</t>
  </si>
  <si>
    <t>Geschlecht:</t>
  </si>
  <si>
    <t>Einstallgewicht:</t>
  </si>
  <si>
    <t>Verkaufsgewicht:</t>
  </si>
  <si>
    <t>Tägliche Zunahmen:</t>
  </si>
  <si>
    <t>g</t>
  </si>
  <si>
    <t>Futterkosten:</t>
  </si>
  <si>
    <t>Tagesbedarf</t>
  </si>
  <si>
    <t>aus KF</t>
  </si>
  <si>
    <t>€ / m³ Maissilage frei Trog)</t>
  </si>
  <si>
    <t>Futterkosten gesamt:</t>
  </si>
  <si>
    <t>Masttage:</t>
  </si>
  <si>
    <t>Schwarzbunt</t>
  </si>
  <si>
    <t>männlich</t>
  </si>
  <si>
    <t>Gesamtkosten / Tag</t>
  </si>
  <si>
    <t>Zinsansatz Viehvermögen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</si>
</sst>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[$-407]dddd\,\ d\.\ mmmm\ yyyy"/>
    <numFmt numFmtId="169" formatCode="dd/mm/yy;@"/>
    <numFmt numFmtId="170" formatCode="General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showGridLines="0" tabSelected="1" workbookViewId="0" topLeftCell="A1">
      <selection activeCell="G1" sqref="G1:G16384"/>
    </sheetView>
  </sheetViews>
  <sheetFormatPr defaultColWidth="11.421875" defaultRowHeight="12.75"/>
  <cols>
    <col min="1" max="1" width="2.28125" style="1" customWidth="1"/>
    <col min="2" max="2" width="9.7109375" style="1" customWidth="1"/>
    <col min="3" max="3" width="11.421875" style="1" customWidth="1"/>
    <col min="4" max="5" width="9.7109375" style="1" customWidth="1"/>
    <col min="6" max="6" width="13.7109375" style="1" customWidth="1"/>
    <col min="7" max="7" width="9.7109375" style="1" customWidth="1"/>
    <col min="8" max="16384" width="11.421875" style="1" customWidth="1"/>
  </cols>
  <sheetData>
    <row r="2" ht="15">
      <c r="B2" s="2" t="s">
        <v>1</v>
      </c>
    </row>
    <row r="4" spans="2:7" ht="15">
      <c r="B4" s="2" t="s">
        <v>33</v>
      </c>
      <c r="G4" s="3">
        <f ca="1">NOW()</f>
        <v>40352.580786805556</v>
      </c>
    </row>
    <row r="5" spans="2:5" ht="14.25">
      <c r="B5" s="1" t="s">
        <v>34</v>
      </c>
      <c r="D5" s="10" t="s">
        <v>46</v>
      </c>
      <c r="E5" s="10"/>
    </row>
    <row r="6" spans="2:5" ht="14.25">
      <c r="B6" s="1" t="s">
        <v>35</v>
      </c>
      <c r="D6" s="10" t="s">
        <v>47</v>
      </c>
      <c r="E6" s="10"/>
    </row>
    <row r="7" spans="2:8" ht="14.25">
      <c r="B7" s="1" t="s">
        <v>36</v>
      </c>
      <c r="G7" s="10">
        <v>250</v>
      </c>
      <c r="H7" s="1" t="s">
        <v>0</v>
      </c>
    </row>
    <row r="8" spans="2:8" ht="14.25">
      <c r="B8" s="1" t="s">
        <v>37</v>
      </c>
      <c r="G8" s="10">
        <v>600</v>
      </c>
      <c r="H8" s="1" t="s">
        <v>0</v>
      </c>
    </row>
    <row r="9" spans="6:8" ht="14.25">
      <c r="F9" s="4" t="s">
        <v>2</v>
      </c>
      <c r="G9" s="1">
        <f>(G8+G7)/2</f>
        <v>425</v>
      </c>
      <c r="H9" s="1" t="s">
        <v>0</v>
      </c>
    </row>
    <row r="10" spans="2:8" ht="14.25">
      <c r="B10" s="1" t="s">
        <v>38</v>
      </c>
      <c r="G10" s="11">
        <v>1000</v>
      </c>
      <c r="H10" s="1" t="s">
        <v>39</v>
      </c>
    </row>
    <row r="11" spans="2:8" ht="14.25">
      <c r="B11" s="1" t="s">
        <v>45</v>
      </c>
      <c r="G11" s="1">
        <f>+(G8-G7)/G10*1000</f>
        <v>350</v>
      </c>
      <c r="H11" s="1" t="s">
        <v>26</v>
      </c>
    </row>
    <row r="12" ht="15">
      <c r="B12" s="2" t="s">
        <v>40</v>
      </c>
    </row>
    <row r="13" spans="2:8" ht="14.25">
      <c r="B13" s="12">
        <v>2.5</v>
      </c>
      <c r="C13" s="1" t="s">
        <v>3</v>
      </c>
      <c r="E13" s="12">
        <v>15</v>
      </c>
      <c r="F13" s="1" t="s">
        <v>4</v>
      </c>
      <c r="G13" s="5">
        <f>+B13/100*E13</f>
        <v>0.375</v>
      </c>
      <c r="H13" s="1" t="s">
        <v>5</v>
      </c>
    </row>
    <row r="15" spans="2:4" ht="14.25">
      <c r="B15" s="10">
        <v>83</v>
      </c>
      <c r="C15" s="1" t="s">
        <v>6</v>
      </c>
      <c r="D15" s="1" t="s">
        <v>41</v>
      </c>
    </row>
    <row r="16" spans="2:4" ht="14.25">
      <c r="B16" s="1">
        <f>+B13*11.6</f>
        <v>29</v>
      </c>
      <c r="C16" s="1" t="s">
        <v>6</v>
      </c>
      <c r="D16" s="1" t="s">
        <v>42</v>
      </c>
    </row>
    <row r="17" spans="2:4" ht="14.25">
      <c r="B17" s="1">
        <f>B15-B16</f>
        <v>54</v>
      </c>
      <c r="C17" s="1" t="s">
        <v>6</v>
      </c>
      <c r="D17" s="1" t="s">
        <v>7</v>
      </c>
    </row>
    <row r="18" spans="3:8" ht="14.25">
      <c r="C18" s="1" t="s">
        <v>8</v>
      </c>
      <c r="D18" s="10">
        <v>10.5</v>
      </c>
      <c r="E18" s="1" t="s">
        <v>9</v>
      </c>
      <c r="G18" s="5">
        <f>+B17*D18/1000</f>
        <v>0.567</v>
      </c>
      <c r="H18" s="1" t="s">
        <v>5</v>
      </c>
    </row>
    <row r="20" spans="2:5" ht="14.25">
      <c r="B20" s="1" t="s">
        <v>10</v>
      </c>
      <c r="D20" s="1">
        <f>+D18/0.6</f>
        <v>17.5</v>
      </c>
      <c r="E20" s="1" t="s">
        <v>11</v>
      </c>
    </row>
    <row r="22" spans="3:5" ht="14.25">
      <c r="C22" s="1" t="s">
        <v>12</v>
      </c>
      <c r="D22" s="6">
        <f>6.9*330*D20/1000</f>
        <v>39.8475</v>
      </c>
      <c r="E22" s="1" t="s">
        <v>13</v>
      </c>
    </row>
    <row r="23" spans="3:5" ht="14.25">
      <c r="C23" s="1" t="s">
        <v>12</v>
      </c>
      <c r="D23" s="6">
        <f>200*6.9*D20/1000</f>
        <v>24.15</v>
      </c>
      <c r="E23" s="1" t="s">
        <v>43</v>
      </c>
    </row>
    <row r="25" spans="2:8" ht="14.25">
      <c r="B25" s="10">
        <v>100</v>
      </c>
      <c r="C25" s="1" t="s">
        <v>14</v>
      </c>
      <c r="E25" s="12">
        <v>50</v>
      </c>
      <c r="F25" s="1" t="s">
        <v>4</v>
      </c>
      <c r="G25" s="5">
        <f>+B25/1000*E25/100</f>
        <v>0.05</v>
      </c>
      <c r="H25" s="1" t="s">
        <v>5</v>
      </c>
    </row>
    <row r="27" spans="2:8" ht="15">
      <c r="B27" s="2" t="s">
        <v>44</v>
      </c>
      <c r="C27" s="2"/>
      <c r="D27" s="2"/>
      <c r="E27" s="2"/>
      <c r="F27" s="2"/>
      <c r="G27" s="7">
        <f>+G13+G18+G25</f>
        <v>0.992</v>
      </c>
      <c r="H27" s="2" t="s">
        <v>5</v>
      </c>
    </row>
    <row r="29" spans="2:8" ht="15">
      <c r="B29" s="1" t="s">
        <v>15</v>
      </c>
      <c r="G29" s="7">
        <v>0.15</v>
      </c>
      <c r="H29" s="2" t="s">
        <v>5</v>
      </c>
    </row>
    <row r="30" spans="2:8" ht="15">
      <c r="B30" s="1" t="s">
        <v>49</v>
      </c>
      <c r="G30" s="7">
        <v>0.1</v>
      </c>
      <c r="H30" s="2" t="s">
        <v>5</v>
      </c>
    </row>
    <row r="32" ht="15">
      <c r="B32" s="2" t="s">
        <v>16</v>
      </c>
    </row>
    <row r="34" spans="2:8" ht="15">
      <c r="B34" s="13">
        <v>1</v>
      </c>
      <c r="C34" s="1" t="s">
        <v>24</v>
      </c>
      <c r="E34" s="12">
        <v>15</v>
      </c>
      <c r="F34" s="1" t="s">
        <v>17</v>
      </c>
      <c r="G34" s="7">
        <f>+B34/60*E34</f>
        <v>0.25</v>
      </c>
      <c r="H34" s="2" t="s">
        <v>5</v>
      </c>
    </row>
    <row r="35" spans="3:5" ht="14.25">
      <c r="C35" s="1" t="s">
        <v>18</v>
      </c>
      <c r="D35" s="6">
        <f>+B34*365/60</f>
        <v>6.083333333333333</v>
      </c>
      <c r="E35" s="1" t="s">
        <v>19</v>
      </c>
    </row>
    <row r="37" ht="15">
      <c r="B37" s="2" t="s">
        <v>20</v>
      </c>
    </row>
    <row r="38" spans="2:3" ht="14.25">
      <c r="B38" s="11">
        <v>1000</v>
      </c>
      <c r="C38" s="1" t="s">
        <v>21</v>
      </c>
    </row>
    <row r="39" spans="3:8" ht="15">
      <c r="C39" s="1" t="s">
        <v>22</v>
      </c>
      <c r="E39" s="10">
        <v>8</v>
      </c>
      <c r="F39" s="1" t="s">
        <v>23</v>
      </c>
      <c r="G39" s="7">
        <f>+B38*E39/100/365</f>
        <v>0.2191780821917808</v>
      </c>
      <c r="H39" s="2" t="s">
        <v>5</v>
      </c>
    </row>
    <row r="41" spans="2:8" ht="15">
      <c r="B41" s="2" t="s">
        <v>48</v>
      </c>
      <c r="G41" s="7">
        <f>SUM(G27:G39)</f>
        <v>1.7111780821917808</v>
      </c>
      <c r="H41" s="2" t="s">
        <v>5</v>
      </c>
    </row>
    <row r="43" spans="2:8" ht="15">
      <c r="B43" s="2" t="s">
        <v>25</v>
      </c>
      <c r="G43" s="8">
        <f>+G11*G41</f>
        <v>598.9123287671233</v>
      </c>
      <c r="H43" s="2" t="s">
        <v>27</v>
      </c>
    </row>
    <row r="44" ht="14.25">
      <c r="B44" s="1" t="s">
        <v>29</v>
      </c>
    </row>
    <row r="45" spans="2:8" ht="14.25">
      <c r="B45" s="1" t="s">
        <v>30</v>
      </c>
      <c r="G45" s="9">
        <f>(G13+G18+G25)*G11</f>
        <v>347.2</v>
      </c>
      <c r="H45" s="1" t="s">
        <v>27</v>
      </c>
    </row>
    <row r="46" spans="2:8" ht="14.25">
      <c r="B46" s="1" t="s">
        <v>28</v>
      </c>
      <c r="G46" s="9">
        <f>+G29*G11+G30*G11</f>
        <v>87.5</v>
      </c>
      <c r="H46" s="1" t="s">
        <v>27</v>
      </c>
    </row>
    <row r="47" spans="2:8" ht="14.25">
      <c r="B47" s="1" t="s">
        <v>31</v>
      </c>
      <c r="G47" s="9">
        <f>+G34*G11</f>
        <v>87.5</v>
      </c>
      <c r="H47" s="1" t="s">
        <v>27</v>
      </c>
    </row>
    <row r="48" spans="2:8" ht="14.25">
      <c r="B48" s="1" t="s">
        <v>32</v>
      </c>
      <c r="G48" s="9">
        <f>+G39*G11</f>
        <v>76.71232876712328</v>
      </c>
      <c r="H48" s="1" t="s">
        <v>27</v>
      </c>
    </row>
  </sheetData>
  <printOptions/>
  <pageMargins left="0.75" right="0.38" top="1.39" bottom="0.76" header="0.4921259845" footer="0.4921259845"/>
  <pageSetup horizontalDpi="600" verticalDpi="600" orientation="portrait" paperSize="9" r:id="rId2"/>
  <headerFooter alignWithMargins="0">
    <oddHeader>&amp;R&amp;G</oddHeader>
    <oddFooter>&amp;L© DLR Westerwald-Osteifel 
    Bahnhofstr. 32, 56410 Montabaur&amp;RAnsprechpartner: Detlef Groß, 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Dienstleistungszentrum Ländlicher Raum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2010-06-23T11:56:25Z</cp:lastPrinted>
  <dcterms:created xsi:type="dcterms:W3CDTF">2009-06-03T08:35:36Z</dcterms:created>
  <dcterms:modified xsi:type="dcterms:W3CDTF">2010-06-23T11:56:32Z</dcterms:modified>
  <cp:category/>
  <cp:version/>
  <cp:contentType/>
  <cp:contentStatus/>
</cp:coreProperties>
</file>